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<sst xmlns="http://schemas.openxmlformats.org/spreadsheetml/2006/main" count="150" uniqueCount="48">
  <si>
    <t>Soaring Conversions</t>
  </si>
  <si>
    <t>by Paul Remde</t>
  </si>
  <si>
    <t>Distance Conversions</t>
  </si>
  <si>
    <t>Polar Calculations</t>
  </si>
  <si>
    <t>Enter</t>
  </si>
  <si>
    <t>feet</t>
  </si>
  <si>
    <t>Compensation for different weights or wing loadings</t>
  </si>
  <si>
    <t>Results</t>
  </si>
  <si>
    <t>Weight or Wing Loading when polar created</t>
  </si>
  <si>
    <t>units a</t>
  </si>
  <si>
    <t>Weight or Wing Loading for new point</t>
  </si>
  <si>
    <t>statute miles</t>
  </si>
  <si>
    <t>Speed on Polar</t>
  </si>
  <si>
    <t>units b</t>
  </si>
  <si>
    <t>Sink Rate on Polar</t>
  </si>
  <si>
    <t>units c</t>
  </si>
  <si>
    <t>Speed at new weight or wing loading</t>
  </si>
  <si>
    <t>nautical miles</t>
  </si>
  <si>
    <t>Sink Rate at new weight or wing loading</t>
  </si>
  <si>
    <t>km</t>
  </si>
  <si>
    <t>statute mile</t>
  </si>
  <si>
    <t>nautical mile</t>
  </si>
  <si>
    <t>Speed Conversions</t>
  </si>
  <si>
    <t>knots</t>
  </si>
  <si>
    <t>km/h</t>
  </si>
  <si>
    <t>mph</t>
  </si>
  <si>
    <t>Sink Rate Conversions</t>
  </si>
  <si>
    <t>m/s</t>
  </si>
  <si>
    <t>ft/min</t>
  </si>
  <si>
    <t>Area Conversions</t>
  </si>
  <si>
    <t>m²</t>
  </si>
  <si>
    <t>ft²</t>
  </si>
  <si>
    <t>Wing Loading Conversions</t>
  </si>
  <si>
    <t>kg/m²</t>
  </si>
  <si>
    <t>lb/ft²</t>
  </si>
  <si>
    <t>Weight Conversions</t>
  </si>
  <si>
    <t>pounds</t>
  </si>
  <si>
    <t>kg</t>
  </si>
  <si>
    <t>gallons of water</t>
  </si>
  <si>
    <t>Volume Conversions</t>
  </si>
  <si>
    <t>gallons</t>
  </si>
  <si>
    <t>liters</t>
  </si>
  <si>
    <t>meters</t>
  </si>
  <si>
    <t>Latitude and Longitude Conversions</t>
  </si>
  <si>
    <t>lat. or long.</t>
  </si>
  <si>
    <t>Last Update: 2/16/00</t>
  </si>
  <si>
    <t>Enter values into yellow cells.</t>
  </si>
  <si>
    <t xml:space="preserve">Results are in light blue cells.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</si>
</sst>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#.#######\°"/>
    <numFmt numFmtId="168" formatCode="#0.###\'"/>
    <numFmt numFmtId="169" formatCode="#0.###\&quot;"/>
    <numFmt numFmtId="170" formatCode="0.0000000"/>
    <numFmt numFmtId="171" formatCode="General\&quot;"/>
    <numFmt numFmtId="172" formatCode="General\'"/>
    <numFmt numFmtId="173" formatCode="General\°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168" fontId="1" fillId="0" borderId="9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9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7" fontId="1" fillId="2" borderId="9" xfId="0" applyNumberFormat="1" applyFont="1" applyFill="1" applyBorder="1" applyAlignment="1">
      <alignment horizontal="center"/>
    </xf>
    <xf numFmtId="167" fontId="1" fillId="2" borderId="10" xfId="0" applyNumberFormat="1" applyFont="1" applyFill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NumberFormat="1" applyFill="1" applyBorder="1" applyAlignment="1">
      <alignment/>
    </xf>
    <xf numFmtId="167" fontId="1" fillId="3" borderId="9" xfId="0" applyNumberFormat="1" applyFont="1" applyFill="1" applyBorder="1" applyAlignment="1">
      <alignment horizontal="center"/>
    </xf>
    <xf numFmtId="167" fontId="1" fillId="3" borderId="11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0" borderId="13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1" fillId="3" borderId="6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171" fontId="1" fillId="3" borderId="11" xfId="0" applyNumberFormat="1" applyFont="1" applyFill="1" applyBorder="1" applyAlignment="1">
      <alignment horizontal="center"/>
    </xf>
    <xf numFmtId="172" fontId="1" fillId="3" borderId="9" xfId="0" applyNumberFormat="1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173" fontId="1" fillId="3" borderId="9" xfId="0" applyNumberFormat="1" applyFont="1" applyFill="1" applyBorder="1" applyAlignment="1">
      <alignment horizontal="center"/>
    </xf>
    <xf numFmtId="173" fontId="1" fillId="2" borderId="11" xfId="0" applyNumberFormat="1" applyFont="1" applyFill="1" applyBorder="1" applyAlignment="1">
      <alignment horizontal="center"/>
    </xf>
    <xf numFmtId="173" fontId="1" fillId="3" borderId="11" xfId="0" applyNumberFormat="1" applyFont="1" applyFill="1" applyBorder="1" applyAlignment="1">
      <alignment horizontal="center"/>
    </xf>
    <xf numFmtId="171" fontId="1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tabSelected="1" workbookViewId="0" topLeftCell="A1">
      <selection activeCell="B6" sqref="B6"/>
    </sheetView>
  </sheetViews>
  <sheetFormatPr defaultColWidth="9.140625" defaultRowHeight="12.75"/>
  <cols>
    <col min="2" max="2" width="13.28125" style="0" customWidth="1"/>
    <col min="3" max="3" width="13.8515625" style="0" customWidth="1"/>
    <col min="4" max="4" width="0.9921875" style="0" customWidth="1"/>
    <col min="5" max="5" width="12.00390625" style="0" customWidth="1"/>
    <col min="6" max="6" width="13.8515625" style="0" customWidth="1"/>
    <col min="7" max="7" width="2.57421875" style="0" customWidth="1"/>
    <col min="8" max="8" width="37.00390625" style="0" customWidth="1"/>
    <col min="9" max="9" width="5.421875" style="0" customWidth="1"/>
    <col min="10" max="10" width="7.7109375" style="0" customWidth="1"/>
    <col min="11" max="11" width="11.421875" style="0" customWidth="1"/>
    <col min="12" max="12" width="2.57421875" style="0" customWidth="1"/>
    <col min="13" max="13" width="8.28125" style="0" customWidth="1"/>
    <col min="14" max="14" width="11.421875" style="0" customWidth="1"/>
    <col min="15" max="15" width="1.28515625" style="0" customWidth="1"/>
    <col min="17" max="17" width="11.421875" style="0" customWidth="1"/>
    <col min="18" max="18" width="1.421875" style="0" customWidth="1"/>
    <col min="20" max="20" width="5.140625" style="0" customWidth="1"/>
    <col min="21" max="21" width="1.28515625" style="0" customWidth="1"/>
    <col min="23" max="23" width="5.140625" style="0" customWidth="1"/>
  </cols>
  <sheetData>
    <row r="1" spans="1:3" ht="12.75">
      <c r="A1" s="27" t="s">
        <v>0</v>
      </c>
      <c r="B1" s="12"/>
      <c r="C1" s="11"/>
    </row>
    <row r="2" spans="1:8" ht="12.75">
      <c r="A2" s="28" t="s">
        <v>1</v>
      </c>
      <c r="B2" s="4"/>
      <c r="C2" s="5"/>
      <c r="H2" s="55" t="s">
        <v>46</v>
      </c>
    </row>
    <row r="3" spans="1:8" ht="12.75">
      <c r="A3" s="29" t="s">
        <v>45</v>
      </c>
      <c r="B3" s="8"/>
      <c r="C3" s="9"/>
      <c r="H3" s="58" t="s">
        <v>47</v>
      </c>
    </row>
    <row r="4" ht="12.75">
      <c r="A4" s="1"/>
    </row>
    <row r="5" spans="1:10" ht="12.75">
      <c r="A5" s="23"/>
      <c r="B5" s="34" t="s">
        <v>2</v>
      </c>
      <c r="C5" s="35"/>
      <c r="D5" s="35"/>
      <c r="E5" s="35"/>
      <c r="F5" s="36"/>
      <c r="H5" s="37" t="s">
        <v>3</v>
      </c>
      <c r="I5" s="38"/>
      <c r="J5" s="39"/>
    </row>
    <row r="6" spans="1:10" ht="12.75">
      <c r="A6" s="15" t="s">
        <v>4</v>
      </c>
      <c r="B6" s="53">
        <v>1</v>
      </c>
      <c r="C6" s="11" t="s">
        <v>42</v>
      </c>
      <c r="D6" s="32"/>
      <c r="E6" s="53">
        <v>1</v>
      </c>
      <c r="F6" s="11" t="s">
        <v>5</v>
      </c>
      <c r="H6" s="40" t="s">
        <v>6</v>
      </c>
      <c r="I6" s="41"/>
      <c r="J6" s="42"/>
    </row>
    <row r="7" spans="1:10" ht="12.75">
      <c r="A7" s="19" t="s">
        <v>7</v>
      </c>
      <c r="B7" s="61">
        <f>B6*3.281</f>
        <v>3.281</v>
      </c>
      <c r="C7" s="22" t="s">
        <v>5</v>
      </c>
      <c r="D7" s="7"/>
      <c r="E7" s="61">
        <f>E6/3.281</f>
        <v>0.30478512648582745</v>
      </c>
      <c r="F7" s="22" t="s">
        <v>42</v>
      </c>
      <c r="G7" s="2"/>
      <c r="H7" s="10" t="s">
        <v>8</v>
      </c>
      <c r="I7" s="56">
        <v>550</v>
      </c>
      <c r="J7" s="11" t="s">
        <v>9</v>
      </c>
    </row>
    <row r="8" spans="1:10" ht="12.75">
      <c r="A8" s="31"/>
      <c r="B8" s="18"/>
      <c r="C8" s="18"/>
      <c r="D8" s="18"/>
      <c r="E8" s="18"/>
      <c r="F8" s="30"/>
      <c r="G8" s="2"/>
      <c r="H8" s="13" t="s">
        <v>10</v>
      </c>
      <c r="I8" s="57">
        <v>700</v>
      </c>
      <c r="J8" s="9" t="s">
        <v>9</v>
      </c>
    </row>
    <row r="9" spans="1:10" ht="12.75">
      <c r="A9" s="15" t="s">
        <v>4</v>
      </c>
      <c r="B9" s="53">
        <v>1</v>
      </c>
      <c r="C9" s="11" t="s">
        <v>11</v>
      </c>
      <c r="D9" s="32"/>
      <c r="E9" s="53">
        <v>1</v>
      </c>
      <c r="F9" s="11" t="s">
        <v>5</v>
      </c>
      <c r="G9" s="2"/>
      <c r="H9" s="10" t="s">
        <v>12</v>
      </c>
      <c r="I9" s="56">
        <v>100</v>
      </c>
      <c r="J9" s="11" t="s">
        <v>13</v>
      </c>
    </row>
    <row r="10" spans="1:10" ht="12.75">
      <c r="A10" s="19" t="s">
        <v>7</v>
      </c>
      <c r="B10" s="61">
        <f>B9*5280</f>
        <v>5280</v>
      </c>
      <c r="C10" s="22" t="s">
        <v>5</v>
      </c>
      <c r="D10" s="7"/>
      <c r="E10" s="61">
        <f>E9/5280</f>
        <v>0.0001893939393939394</v>
      </c>
      <c r="F10" s="22" t="s">
        <v>11</v>
      </c>
      <c r="G10" s="2"/>
      <c r="H10" s="13" t="s">
        <v>14</v>
      </c>
      <c r="I10" s="57">
        <v>1</v>
      </c>
      <c r="J10" s="9" t="s">
        <v>15</v>
      </c>
    </row>
    <row r="11" spans="1:10" ht="12.75">
      <c r="A11" s="31"/>
      <c r="B11" s="18"/>
      <c r="C11" s="18"/>
      <c r="D11" s="18"/>
      <c r="E11" s="18"/>
      <c r="F11" s="30"/>
      <c r="G11" s="2"/>
      <c r="H11" s="3" t="s">
        <v>16</v>
      </c>
      <c r="I11" s="59">
        <f>I9*SQRT($I$8/$I$7)</f>
        <v>112.81521496355325</v>
      </c>
      <c r="J11" s="5" t="s">
        <v>13</v>
      </c>
    </row>
    <row r="12" spans="1:10" ht="12.75">
      <c r="A12" s="15" t="s">
        <v>4</v>
      </c>
      <c r="B12" s="53">
        <v>1</v>
      </c>
      <c r="C12" s="11" t="s">
        <v>17</v>
      </c>
      <c r="D12" s="32"/>
      <c r="E12" s="53">
        <v>1</v>
      </c>
      <c r="F12" s="11" t="s">
        <v>5</v>
      </c>
      <c r="G12" s="2"/>
      <c r="H12" s="13" t="s">
        <v>18</v>
      </c>
      <c r="I12" s="60">
        <f>I10*SQRT($I$8/$I$7)</f>
        <v>1.1281521496355325</v>
      </c>
      <c r="J12" s="9" t="s">
        <v>15</v>
      </c>
    </row>
    <row r="13" spans="1:10" ht="12.75">
      <c r="A13" s="19" t="s">
        <v>7</v>
      </c>
      <c r="B13" s="61">
        <f>B12*6080</f>
        <v>6080</v>
      </c>
      <c r="C13" s="22" t="s">
        <v>5</v>
      </c>
      <c r="D13" s="7"/>
      <c r="E13" s="61">
        <f>E12/6080</f>
        <v>0.0001644736842105263</v>
      </c>
      <c r="F13" s="22" t="s">
        <v>17</v>
      </c>
      <c r="G13" s="2"/>
      <c r="H13" s="4"/>
      <c r="I13" s="4"/>
      <c r="J13" s="4"/>
    </row>
    <row r="14" spans="1:10" ht="12.75">
      <c r="A14" s="31"/>
      <c r="B14" s="18"/>
      <c r="C14" s="18"/>
      <c r="D14" s="18"/>
      <c r="E14" s="18"/>
      <c r="F14" s="30"/>
      <c r="G14" s="2"/>
      <c r="H14" s="4"/>
      <c r="I14" s="4"/>
      <c r="J14" s="4"/>
    </row>
    <row r="15" spans="1:10" ht="12.75">
      <c r="A15" s="15" t="s">
        <v>4</v>
      </c>
      <c r="B15" s="53">
        <v>1</v>
      </c>
      <c r="C15" s="11" t="s">
        <v>19</v>
      </c>
      <c r="D15" s="12"/>
      <c r="E15" s="53">
        <v>1</v>
      </c>
      <c r="F15" s="11" t="s">
        <v>20</v>
      </c>
      <c r="G15" s="2"/>
      <c r="H15" s="4"/>
      <c r="I15" s="4"/>
      <c r="J15" s="4"/>
    </row>
    <row r="16" spans="1:17" ht="12.75">
      <c r="A16" s="19" t="s">
        <v>7</v>
      </c>
      <c r="B16" s="62">
        <f>B15*0.6214</f>
        <v>0.6214</v>
      </c>
      <c r="C16" s="20" t="s">
        <v>20</v>
      </c>
      <c r="D16" s="33"/>
      <c r="E16" s="62">
        <f>E15/0.6214</f>
        <v>1.60926939169617</v>
      </c>
      <c r="F16" s="20" t="s">
        <v>19</v>
      </c>
      <c r="G16" s="17"/>
      <c r="N16" s="17"/>
      <c r="O16" s="17"/>
      <c r="P16" s="17"/>
      <c r="Q16" s="17"/>
    </row>
    <row r="17" spans="1:17" ht="12.75">
      <c r="A17" s="31"/>
      <c r="B17" s="4"/>
      <c r="C17" s="4"/>
      <c r="D17" s="18"/>
      <c r="E17" s="18"/>
      <c r="F17" s="30"/>
      <c r="N17" s="4"/>
      <c r="O17" s="4"/>
      <c r="P17" s="4"/>
      <c r="Q17" s="4"/>
    </row>
    <row r="18" spans="1:17" ht="12.75">
      <c r="A18" s="15" t="s">
        <v>4</v>
      </c>
      <c r="B18" s="54">
        <f>1</f>
        <v>1</v>
      </c>
      <c r="C18" s="11" t="s">
        <v>21</v>
      </c>
      <c r="D18" s="32"/>
      <c r="E18" s="53">
        <v>1</v>
      </c>
      <c r="F18" s="11" t="s">
        <v>20</v>
      </c>
      <c r="N18" s="4"/>
      <c r="O18" s="4"/>
      <c r="P18" s="4"/>
      <c r="Q18" s="4"/>
    </row>
    <row r="19" spans="1:17" ht="12.75">
      <c r="A19" s="19" t="s">
        <v>7</v>
      </c>
      <c r="B19" s="62">
        <f>B18*1.151</f>
        <v>1.151</v>
      </c>
      <c r="C19" s="22" t="s">
        <v>20</v>
      </c>
      <c r="D19" s="7"/>
      <c r="E19" s="62">
        <f>E18/1.151</f>
        <v>0.8688097306689835</v>
      </c>
      <c r="F19" s="20" t="s">
        <v>21</v>
      </c>
      <c r="G19" s="18"/>
      <c r="N19" s="4"/>
      <c r="O19" s="4"/>
      <c r="P19" s="4"/>
      <c r="Q19" s="4"/>
    </row>
    <row r="20" spans="1:17" ht="12.75">
      <c r="A20" s="31"/>
      <c r="B20" s="18"/>
      <c r="C20" s="18"/>
      <c r="D20" s="18"/>
      <c r="E20" s="18"/>
      <c r="F20" s="30"/>
      <c r="G20" s="18"/>
      <c r="N20" s="4"/>
      <c r="O20" s="4"/>
      <c r="P20" s="4"/>
      <c r="Q20" s="4"/>
    </row>
    <row r="21" spans="1:17" ht="12.75">
      <c r="A21" s="15" t="s">
        <v>4</v>
      </c>
      <c r="B21" s="53">
        <v>1</v>
      </c>
      <c r="C21" s="11" t="s">
        <v>21</v>
      </c>
      <c r="D21" s="32"/>
      <c r="E21" s="53">
        <v>1</v>
      </c>
      <c r="F21" s="11" t="s">
        <v>19</v>
      </c>
      <c r="G21" s="18"/>
      <c r="N21" s="4"/>
      <c r="O21" s="4"/>
      <c r="P21" s="4"/>
      <c r="Q21" s="4"/>
    </row>
    <row r="22" spans="1:17" ht="12.75">
      <c r="A22" s="19" t="s">
        <v>7</v>
      </c>
      <c r="B22" s="61">
        <f>B21*1.8532</f>
        <v>1.8532</v>
      </c>
      <c r="C22" s="22" t="s">
        <v>19</v>
      </c>
      <c r="D22" s="7"/>
      <c r="E22" s="61">
        <f>E21/1.8532</f>
        <v>0.5396071659831643</v>
      </c>
      <c r="F22" s="22" t="s">
        <v>21</v>
      </c>
      <c r="G22" s="18"/>
      <c r="N22" s="4"/>
      <c r="O22" s="4"/>
      <c r="P22" s="4"/>
      <c r="Q22" s="4"/>
    </row>
    <row r="23" spans="7:17" ht="12.75">
      <c r="G23" s="18"/>
      <c r="N23" s="4"/>
      <c r="O23" s="4"/>
      <c r="P23" s="4"/>
      <c r="Q23" s="4"/>
    </row>
    <row r="24" spans="7:17" ht="12.75">
      <c r="G24" s="18"/>
      <c r="N24" s="4"/>
      <c r="O24" s="4"/>
      <c r="P24" s="4"/>
      <c r="Q24" s="4"/>
    </row>
    <row r="25" spans="1:17" ht="12.75">
      <c r="A25" s="23"/>
      <c r="B25" s="34" t="s">
        <v>22</v>
      </c>
      <c r="C25" s="35"/>
      <c r="D25" s="35"/>
      <c r="E25" s="35"/>
      <c r="F25" s="36"/>
      <c r="G25" s="18"/>
      <c r="N25" s="4"/>
      <c r="O25" s="4"/>
      <c r="P25" s="4"/>
      <c r="Q25" s="4"/>
    </row>
    <row r="26" spans="1:6" ht="12.75">
      <c r="A26" s="15" t="s">
        <v>4</v>
      </c>
      <c r="B26" s="53">
        <v>1</v>
      </c>
      <c r="C26" s="11" t="s">
        <v>23</v>
      </c>
      <c r="D26" s="12"/>
      <c r="E26" s="53">
        <v>1</v>
      </c>
      <c r="F26" s="11" t="s">
        <v>24</v>
      </c>
    </row>
    <row r="27" spans="1:17" ht="12.75">
      <c r="A27" s="19" t="s">
        <v>7</v>
      </c>
      <c r="B27" s="62">
        <f>B26*1.8532</f>
        <v>1.8532</v>
      </c>
      <c r="C27" s="20" t="s">
        <v>24</v>
      </c>
      <c r="D27" s="7"/>
      <c r="E27" s="62">
        <f>E26/1.8532</f>
        <v>0.5396071659831643</v>
      </c>
      <c r="F27" s="20" t="s">
        <v>23</v>
      </c>
      <c r="G27" s="17"/>
      <c r="N27" s="17"/>
      <c r="O27" s="17"/>
      <c r="P27" s="17"/>
      <c r="Q27" s="17"/>
    </row>
    <row r="28" spans="1:17" ht="12.75">
      <c r="A28" s="14"/>
      <c r="B28" s="21"/>
      <c r="C28" s="21"/>
      <c r="D28" s="21"/>
      <c r="E28" s="21"/>
      <c r="F28" s="20"/>
      <c r="G28" s="4"/>
      <c r="N28" s="4"/>
      <c r="O28" s="4"/>
      <c r="P28" s="4"/>
      <c r="Q28" s="4"/>
    </row>
    <row r="29" spans="1:17" ht="12.75">
      <c r="A29" s="15" t="s">
        <v>4</v>
      </c>
      <c r="B29" s="53">
        <v>1</v>
      </c>
      <c r="C29" s="11" t="s">
        <v>23</v>
      </c>
      <c r="D29" s="32"/>
      <c r="E29" s="53">
        <v>1</v>
      </c>
      <c r="F29" s="11" t="s">
        <v>25</v>
      </c>
      <c r="G29" s="4"/>
      <c r="N29" s="4"/>
      <c r="O29" s="4"/>
      <c r="P29" s="4"/>
      <c r="Q29" s="4"/>
    </row>
    <row r="30" spans="1:17" ht="12.75">
      <c r="A30" s="19" t="s">
        <v>7</v>
      </c>
      <c r="B30" s="62">
        <f>B29*1.151</f>
        <v>1.151</v>
      </c>
      <c r="C30" s="20" t="s">
        <v>25</v>
      </c>
      <c r="D30" s="7"/>
      <c r="E30" s="62">
        <f>E29/1.151</f>
        <v>0.8688097306689835</v>
      </c>
      <c r="F30" s="22" t="s">
        <v>23</v>
      </c>
      <c r="G30" s="4"/>
      <c r="N30" s="4"/>
      <c r="O30" s="4"/>
      <c r="P30" s="4"/>
      <c r="Q30" s="4"/>
    </row>
    <row r="31" spans="1:17" ht="12.75">
      <c r="A31" s="31"/>
      <c r="B31" s="18"/>
      <c r="C31" s="21"/>
      <c r="D31" s="21"/>
      <c r="E31" s="21"/>
      <c r="F31" s="30"/>
      <c r="G31" s="18"/>
      <c r="N31" s="4"/>
      <c r="O31" s="4"/>
      <c r="P31" s="4"/>
      <c r="Q31" s="4"/>
    </row>
    <row r="32" spans="1:17" ht="12.75">
      <c r="A32" s="15" t="s">
        <v>4</v>
      </c>
      <c r="B32" s="53">
        <v>1</v>
      </c>
      <c r="C32" s="11" t="s">
        <v>24</v>
      </c>
      <c r="D32" s="32"/>
      <c r="E32" s="53">
        <v>1</v>
      </c>
      <c r="F32" s="11" t="s">
        <v>25</v>
      </c>
      <c r="G32" s="18"/>
      <c r="N32" s="4"/>
      <c r="O32" s="4"/>
      <c r="P32" s="4"/>
      <c r="Q32" s="4"/>
    </row>
    <row r="33" spans="1:17" ht="12.75">
      <c r="A33" s="19" t="s">
        <v>7</v>
      </c>
      <c r="B33" s="61">
        <f>B32*0.6214</f>
        <v>0.6214</v>
      </c>
      <c r="C33" s="22" t="s">
        <v>25</v>
      </c>
      <c r="D33" s="7"/>
      <c r="E33" s="61">
        <f>E32/0.6214</f>
        <v>1.60926939169617</v>
      </c>
      <c r="F33" s="22" t="s">
        <v>24</v>
      </c>
      <c r="G33" s="18"/>
      <c r="N33" s="4"/>
      <c r="O33" s="4"/>
      <c r="P33" s="4"/>
      <c r="Q33" s="4"/>
    </row>
    <row r="34" spans="1:17" ht="12.75">
      <c r="A34" s="17"/>
      <c r="B34" s="4"/>
      <c r="C34" s="4"/>
      <c r="D34" s="18"/>
      <c r="E34" s="4"/>
      <c r="F34" s="4"/>
      <c r="G34" s="18"/>
      <c r="N34" s="4"/>
      <c r="O34" s="4"/>
      <c r="P34" s="4"/>
      <c r="Q34" s="4"/>
    </row>
    <row r="35" spans="1:17" ht="12.75">
      <c r="A35" s="17"/>
      <c r="B35" s="4"/>
      <c r="C35" s="4"/>
      <c r="D35" s="18"/>
      <c r="E35" s="4"/>
      <c r="F35" s="4"/>
      <c r="G35" s="18"/>
      <c r="N35" s="4"/>
      <c r="O35" s="4"/>
      <c r="P35" s="4"/>
      <c r="Q35" s="4"/>
    </row>
    <row r="36" spans="1:17" ht="12.75">
      <c r="A36" s="16"/>
      <c r="B36" s="34" t="s">
        <v>26</v>
      </c>
      <c r="C36" s="35"/>
      <c r="D36" s="35"/>
      <c r="E36" s="35"/>
      <c r="F36" s="36"/>
      <c r="G36" s="17"/>
      <c r="N36" s="4"/>
      <c r="O36" s="4"/>
      <c r="P36" s="4"/>
      <c r="Q36" s="4"/>
    </row>
    <row r="37" spans="1:17" ht="12.75">
      <c r="A37" s="15" t="s">
        <v>4</v>
      </c>
      <c r="B37" s="53">
        <v>1</v>
      </c>
      <c r="C37" s="11" t="s">
        <v>27</v>
      </c>
      <c r="D37" s="12"/>
      <c r="E37" s="53">
        <v>1</v>
      </c>
      <c r="F37" s="11" t="s">
        <v>23</v>
      </c>
      <c r="G37" s="4"/>
      <c r="N37" s="4"/>
      <c r="O37" s="4"/>
      <c r="P37" s="4"/>
      <c r="Q37" s="4"/>
    </row>
    <row r="38" spans="1:17" ht="12.75">
      <c r="A38" s="19" t="s">
        <v>7</v>
      </c>
      <c r="B38" s="62">
        <f>B37/1.8532*3600/1000</f>
        <v>1.9425857975393914</v>
      </c>
      <c r="C38" s="20" t="s">
        <v>23</v>
      </c>
      <c r="D38" s="8"/>
      <c r="E38" s="62">
        <f>E37*1.8532*1000/3600</f>
        <v>0.5147777777777778</v>
      </c>
      <c r="F38" s="20" t="s">
        <v>27</v>
      </c>
      <c r="G38" s="4"/>
      <c r="N38" s="4"/>
      <c r="O38" s="4"/>
      <c r="P38" s="4"/>
      <c r="Q38" s="4"/>
    </row>
    <row r="39" spans="1:17" ht="12.75">
      <c r="A39" s="3"/>
      <c r="B39" s="4"/>
      <c r="C39" s="4"/>
      <c r="D39" s="4"/>
      <c r="E39" s="4"/>
      <c r="F39" s="5"/>
      <c r="G39" s="4"/>
      <c r="N39" s="4"/>
      <c r="O39" s="4"/>
      <c r="P39" s="4"/>
      <c r="Q39" s="4"/>
    </row>
    <row r="40" spans="1:17" ht="12.75">
      <c r="A40" s="15" t="s">
        <v>4</v>
      </c>
      <c r="B40" s="53">
        <v>1</v>
      </c>
      <c r="C40" s="11" t="s">
        <v>23</v>
      </c>
      <c r="D40" s="24"/>
      <c r="E40" s="53">
        <v>1</v>
      </c>
      <c r="F40" s="11" t="s">
        <v>28</v>
      </c>
      <c r="G40" s="4"/>
      <c r="N40" s="4"/>
      <c r="O40" s="4"/>
      <c r="P40" s="4"/>
      <c r="Q40" s="4"/>
    </row>
    <row r="41" spans="1:17" ht="12.75">
      <c r="A41" s="19" t="s">
        <v>7</v>
      </c>
      <c r="B41" s="62">
        <f>B40*6080/60</f>
        <v>101.33333333333333</v>
      </c>
      <c r="C41" s="20" t="s">
        <v>28</v>
      </c>
      <c r="D41" s="25"/>
      <c r="E41" s="62">
        <f>E40/6080*60</f>
        <v>0.009868421052631578</v>
      </c>
      <c r="F41" s="22" t="s">
        <v>23</v>
      </c>
      <c r="G41" s="4"/>
      <c r="N41" s="4"/>
      <c r="O41" s="4"/>
      <c r="P41" s="4"/>
      <c r="Q41" s="4"/>
    </row>
    <row r="42" spans="1:17" ht="12.75">
      <c r="A42" s="3"/>
      <c r="B42" s="4"/>
      <c r="C42" s="4"/>
      <c r="D42" s="4"/>
      <c r="E42" s="4"/>
      <c r="F42" s="5"/>
      <c r="G42" s="4"/>
      <c r="N42" s="4"/>
      <c r="O42" s="4"/>
      <c r="P42" s="4"/>
      <c r="Q42" s="4"/>
    </row>
    <row r="43" spans="1:17" ht="12.75">
      <c r="A43" s="15" t="s">
        <v>4</v>
      </c>
      <c r="B43" s="53">
        <v>1</v>
      </c>
      <c r="C43" s="11" t="s">
        <v>27</v>
      </c>
      <c r="D43" s="24"/>
      <c r="E43" s="53">
        <v>1</v>
      </c>
      <c r="F43" s="11" t="s">
        <v>28</v>
      </c>
      <c r="G43" s="18"/>
      <c r="N43" s="4"/>
      <c r="O43" s="4"/>
      <c r="P43" s="4"/>
      <c r="Q43" s="4"/>
    </row>
    <row r="44" spans="1:17" ht="12.75">
      <c r="A44" s="19" t="s">
        <v>7</v>
      </c>
      <c r="B44" s="61">
        <f>B43*3.281*60</f>
        <v>196.86</v>
      </c>
      <c r="C44" s="22" t="s">
        <v>28</v>
      </c>
      <c r="D44" s="26"/>
      <c r="E44" s="61">
        <f>E43/3.281/60</f>
        <v>0.005079752108097124</v>
      </c>
      <c r="F44" s="22" t="s">
        <v>27</v>
      </c>
      <c r="G44" s="18"/>
      <c r="N44" s="4"/>
      <c r="O44" s="4"/>
      <c r="P44" s="4"/>
      <c r="Q44" s="4"/>
    </row>
    <row r="45" spans="7:17" ht="12.75">
      <c r="G45" s="18"/>
      <c r="N45" s="4"/>
      <c r="O45" s="4"/>
      <c r="P45" s="4"/>
      <c r="Q45" s="4"/>
    </row>
    <row r="46" spans="7:17" ht="12.75">
      <c r="G46" s="18"/>
      <c r="N46" s="4"/>
      <c r="O46" s="4"/>
      <c r="P46" s="4"/>
      <c r="Q46" s="4"/>
    </row>
    <row r="47" spans="1:17" ht="12.75">
      <c r="A47" s="16"/>
      <c r="B47" s="34" t="s">
        <v>29</v>
      </c>
      <c r="C47" s="35"/>
      <c r="D47" s="35"/>
      <c r="E47" s="35"/>
      <c r="F47" s="36"/>
      <c r="G47" s="18"/>
      <c r="N47" s="4"/>
      <c r="O47" s="4"/>
      <c r="P47" s="4"/>
      <c r="Q47" s="4"/>
    </row>
    <row r="48" spans="1:6" ht="12.75">
      <c r="A48" s="15" t="s">
        <v>4</v>
      </c>
      <c r="B48" s="53">
        <v>9.51</v>
      </c>
      <c r="C48" s="11" t="s">
        <v>30</v>
      </c>
      <c r="D48" s="24"/>
      <c r="E48" s="53">
        <v>1</v>
      </c>
      <c r="F48" s="11" t="s">
        <v>31</v>
      </c>
    </row>
    <row r="49" spans="1:6" ht="12.75">
      <c r="A49" s="19" t="s">
        <v>7</v>
      </c>
      <c r="B49" s="62">
        <f>B48*3.281^2</f>
        <v>102.37477911</v>
      </c>
      <c r="C49" s="20" t="s">
        <v>31</v>
      </c>
      <c r="D49" s="25"/>
      <c r="E49" s="62">
        <f>E48/3.281^2</f>
        <v>0.09289397332698185</v>
      </c>
      <c r="F49" s="20" t="s">
        <v>30</v>
      </c>
    </row>
    <row r="50" spans="7:17" ht="12.75">
      <c r="G50" s="17"/>
      <c r="N50" s="17"/>
      <c r="O50" s="17"/>
      <c r="P50" s="17"/>
      <c r="Q50" s="17"/>
    </row>
    <row r="51" spans="7:17" ht="12.75">
      <c r="G51" s="4"/>
      <c r="N51" s="4"/>
      <c r="O51" s="4"/>
      <c r="P51" s="4"/>
      <c r="Q51" s="4"/>
    </row>
    <row r="52" spans="1:17" ht="12.75">
      <c r="A52" s="16"/>
      <c r="B52" s="34" t="s">
        <v>32</v>
      </c>
      <c r="C52" s="35"/>
      <c r="D52" s="35"/>
      <c r="E52" s="35"/>
      <c r="F52" s="36"/>
      <c r="G52" s="18"/>
      <c r="N52" s="4"/>
      <c r="O52" s="4"/>
      <c r="P52" s="4"/>
      <c r="Q52" s="4"/>
    </row>
    <row r="53" spans="1:6" ht="12.75">
      <c r="A53" s="15" t="s">
        <v>4</v>
      </c>
      <c r="B53" s="53">
        <v>45</v>
      </c>
      <c r="C53" s="20" t="s">
        <v>33</v>
      </c>
      <c r="D53" s="24"/>
      <c r="E53" s="53">
        <v>10.77</v>
      </c>
      <c r="F53" s="11" t="s">
        <v>34</v>
      </c>
    </row>
    <row r="54" spans="1:6" ht="12.75">
      <c r="A54" s="19" t="s">
        <v>7</v>
      </c>
      <c r="B54" s="62">
        <f>B53*2.205/3.281^2</f>
        <v>9.217404503369774</v>
      </c>
      <c r="C54" s="22" t="s">
        <v>34</v>
      </c>
      <c r="D54" s="25"/>
      <c r="E54" s="62">
        <f>E53/2.205*3.281^2</f>
        <v>52.579877537414966</v>
      </c>
      <c r="F54" s="20" t="s">
        <v>33</v>
      </c>
    </row>
    <row r="57" spans="1:6" ht="12.75">
      <c r="A57" s="16"/>
      <c r="B57" s="34" t="s">
        <v>35</v>
      </c>
      <c r="C57" s="35"/>
      <c r="D57" s="35"/>
      <c r="E57" s="35"/>
      <c r="F57" s="36"/>
    </row>
    <row r="58" spans="1:6" ht="12.75">
      <c r="A58" s="15" t="s">
        <v>4</v>
      </c>
      <c r="B58" s="53">
        <v>1</v>
      </c>
      <c r="C58" s="11" t="s">
        <v>36</v>
      </c>
      <c r="D58" s="10">
        <v>0</v>
      </c>
      <c r="E58" s="53">
        <v>1</v>
      </c>
      <c r="F58" s="11" t="s">
        <v>37</v>
      </c>
    </row>
    <row r="59" spans="1:6" ht="12.75">
      <c r="A59" s="19" t="s">
        <v>7</v>
      </c>
      <c r="B59" s="62">
        <f>B58/2.205</f>
        <v>0.4535147392290249</v>
      </c>
      <c r="C59" s="20" t="s">
        <v>37</v>
      </c>
      <c r="D59" s="6"/>
      <c r="E59" s="62">
        <f>E58*2.205</f>
        <v>2.205</v>
      </c>
      <c r="F59" s="20" t="s">
        <v>36</v>
      </c>
    </row>
    <row r="60" spans="1:6" ht="12.75">
      <c r="A60" s="14"/>
      <c r="B60" s="18"/>
      <c r="C60" s="21"/>
      <c r="D60" s="18"/>
      <c r="E60" s="18"/>
      <c r="F60" s="30"/>
    </row>
    <row r="61" spans="1:6" ht="12.75">
      <c r="A61" s="15" t="s">
        <v>4</v>
      </c>
      <c r="B61" s="53">
        <v>1</v>
      </c>
      <c r="C61" s="11" t="s">
        <v>38</v>
      </c>
      <c r="D61" s="10">
        <v>0</v>
      </c>
      <c r="E61" s="53">
        <v>184</v>
      </c>
      <c r="F61" s="11" t="s">
        <v>36</v>
      </c>
    </row>
    <row r="62" spans="1:6" ht="12.75">
      <c r="A62" s="19" t="s">
        <v>7</v>
      </c>
      <c r="B62" s="62">
        <f>B61*8.3453</f>
        <v>8.3453</v>
      </c>
      <c r="C62" s="20" t="s">
        <v>36</v>
      </c>
      <c r="D62" s="6"/>
      <c r="E62" s="62">
        <f>E61/8.3453</f>
        <v>22.048338585790805</v>
      </c>
      <c r="F62" s="20" t="s">
        <v>38</v>
      </c>
    </row>
    <row r="63" spans="1:6" ht="12.75">
      <c r="A63" s="14"/>
      <c r="B63" s="18"/>
      <c r="C63" s="21"/>
      <c r="D63" s="18"/>
      <c r="E63" s="18"/>
      <c r="F63" s="30"/>
    </row>
    <row r="64" spans="1:6" ht="12.75">
      <c r="A64" s="15" t="s">
        <v>4</v>
      </c>
      <c r="B64" s="53">
        <v>1</v>
      </c>
      <c r="C64" s="11" t="s">
        <v>38</v>
      </c>
      <c r="D64" s="10">
        <v>0</v>
      </c>
      <c r="E64" s="53">
        <v>1</v>
      </c>
      <c r="F64" s="11" t="s">
        <v>37</v>
      </c>
    </row>
    <row r="65" spans="1:6" ht="12.75">
      <c r="A65" s="19" t="s">
        <v>7</v>
      </c>
      <c r="B65" s="62">
        <f>B64*8.3453/2.205</f>
        <v>3.7847165532879816</v>
      </c>
      <c r="C65" s="20" t="s">
        <v>37</v>
      </c>
      <c r="D65" s="6"/>
      <c r="E65" s="62">
        <f>E64/8.3453*2.205</f>
        <v>0.2642205792481996</v>
      </c>
      <c r="F65" s="20" t="s">
        <v>38</v>
      </c>
    </row>
    <row r="68" spans="1:6" ht="12.75">
      <c r="A68" s="16"/>
      <c r="B68" s="34" t="s">
        <v>39</v>
      </c>
      <c r="C68" s="35"/>
      <c r="D68" s="35"/>
      <c r="E68" s="35"/>
      <c r="F68" s="36"/>
    </row>
    <row r="69" spans="1:6" ht="12.75">
      <c r="A69" s="15" t="s">
        <v>4</v>
      </c>
      <c r="B69" s="53">
        <v>1</v>
      </c>
      <c r="C69" s="11" t="s">
        <v>40</v>
      </c>
      <c r="D69" s="10">
        <v>0</v>
      </c>
      <c r="E69" s="53">
        <v>1</v>
      </c>
      <c r="F69" s="11" t="s">
        <v>41</v>
      </c>
    </row>
    <row r="70" spans="1:6" ht="12.75">
      <c r="A70" s="19" t="s">
        <v>7</v>
      </c>
      <c r="B70" s="62">
        <f>B69*3.785</f>
        <v>3.785</v>
      </c>
      <c r="C70" s="20" t="s">
        <v>41</v>
      </c>
      <c r="D70" s="6"/>
      <c r="E70" s="62">
        <f>E69/3.785</f>
        <v>0.2642007926023778</v>
      </c>
      <c r="F70" s="20" t="s">
        <v>40</v>
      </c>
    </row>
    <row r="73" spans="1:6" ht="12.75">
      <c r="A73" s="16"/>
      <c r="B73" s="34" t="s">
        <v>43</v>
      </c>
      <c r="C73" s="35"/>
      <c r="D73" s="35"/>
      <c r="E73" s="35"/>
      <c r="F73" s="36"/>
    </row>
    <row r="74" spans="1:6" ht="12.75">
      <c r="A74" s="15" t="s">
        <v>4</v>
      </c>
      <c r="B74" s="50">
        <v>45</v>
      </c>
      <c r="C74" s="51">
        <v>28</v>
      </c>
      <c r="D74" s="52"/>
      <c r="E74" s="77">
        <v>31.888888888</v>
      </c>
      <c r="F74" s="20" t="s">
        <v>44</v>
      </c>
    </row>
    <row r="75" spans="1:6" ht="12.75">
      <c r="A75" s="15" t="s">
        <v>7</v>
      </c>
      <c r="B75" s="69">
        <f>FLOOR(B74,1)</f>
        <v>45</v>
      </c>
      <c r="C75" s="72">
        <f>C74+E74/60</f>
        <v>28.531481481466667</v>
      </c>
      <c r="D75" s="66"/>
      <c r="E75" s="70"/>
      <c r="F75" s="20" t="s">
        <v>44</v>
      </c>
    </row>
    <row r="76" spans="1:6" ht="12.75">
      <c r="A76" s="68"/>
      <c r="B76" s="76">
        <f>B74+C74/60+E74/3600</f>
        <v>45.475524691357776</v>
      </c>
      <c r="C76" s="67"/>
      <c r="D76" s="44"/>
      <c r="E76" s="43"/>
      <c r="F76" s="20" t="s">
        <v>44</v>
      </c>
    </row>
    <row r="77" spans="1:6" ht="12.75">
      <c r="A77" s="3"/>
      <c r="B77" s="4"/>
      <c r="C77" s="4"/>
      <c r="D77" s="4"/>
      <c r="E77" s="4"/>
      <c r="F77" s="5"/>
    </row>
    <row r="78" spans="1:6" ht="12.75">
      <c r="A78" s="15" t="s">
        <v>4</v>
      </c>
      <c r="B78" s="49">
        <v>45</v>
      </c>
      <c r="C78" s="73">
        <v>28.531481481466585</v>
      </c>
      <c r="D78" s="52"/>
      <c r="E78" s="47"/>
      <c r="F78" s="20" t="s">
        <v>44</v>
      </c>
    </row>
    <row r="79" spans="1:6" ht="12.75">
      <c r="A79" s="15" t="s">
        <v>7</v>
      </c>
      <c r="B79" s="74">
        <f>B78+C78/60</f>
        <v>45.475524691357776</v>
      </c>
      <c r="C79" s="45"/>
      <c r="D79" s="46"/>
      <c r="E79" s="47"/>
      <c r="F79" s="20" t="s">
        <v>44</v>
      </c>
    </row>
    <row r="80" spans="1:6" ht="12.75">
      <c r="A80" s="26"/>
      <c r="B80" s="64">
        <f>IF(B79&gt;=0,FLOOR(B79,1),-FLOOR(-B79,1))</f>
        <v>45</v>
      </c>
      <c r="C80" s="65">
        <f>IF(B79&gt;=0,FLOOR((B79-B80)*60,1),FLOOR((-B79+B80)*60,1))</f>
        <v>28</v>
      </c>
      <c r="D80" s="66"/>
      <c r="E80" s="71">
        <f>IF(B79&gt;=0,(B79-B80-C80/60)*3600,(-B79+B80-C80/60)*3600)</f>
        <v>31.88888888799508</v>
      </c>
      <c r="F80" s="20" t="s">
        <v>44</v>
      </c>
    </row>
    <row r="81" spans="1:6" ht="12.75">
      <c r="A81" s="3"/>
      <c r="B81" s="4"/>
      <c r="C81" s="4"/>
      <c r="D81" s="4"/>
      <c r="E81" s="4"/>
      <c r="F81" s="5"/>
    </row>
    <row r="82" spans="1:6" ht="12.75">
      <c r="A82" s="15" t="s">
        <v>4</v>
      </c>
      <c r="B82" s="75">
        <v>45.4755246913578</v>
      </c>
      <c r="C82" s="48"/>
      <c r="D82" s="46"/>
      <c r="E82" s="47"/>
      <c r="F82" s="20" t="s">
        <v>44</v>
      </c>
    </row>
    <row r="83" spans="1:6" ht="12.75">
      <c r="A83" s="15" t="s">
        <v>7</v>
      </c>
      <c r="B83" s="64">
        <f>IF(B82&gt;=0,FLOOR(B82,1),-FLOOR(-B82,1))</f>
        <v>45</v>
      </c>
      <c r="C83" s="65">
        <f>IF(B82&gt;=0,FLOOR((B82-B83)*60,1),FLOOR((-B82+B83)*60,1))</f>
        <v>28</v>
      </c>
      <c r="D83" s="66"/>
      <c r="E83" s="71">
        <f>IF(B82&gt;=0,(B82-B83-C83/60)*3600,(-B82+B83-C83/60)*3600)</f>
        <v>31.88888888807182</v>
      </c>
      <c r="F83" s="20" t="s">
        <v>44</v>
      </c>
    </row>
    <row r="84" spans="1:6" ht="12.75">
      <c r="A84" s="68"/>
      <c r="B84" s="63">
        <f>B83</f>
        <v>45</v>
      </c>
      <c r="C84" s="72">
        <f>C83+E83/60</f>
        <v>28.531481481467864</v>
      </c>
      <c r="D84" s="66"/>
      <c r="E84" s="47"/>
      <c r="F84" s="20" t="s">
        <v>44</v>
      </c>
    </row>
  </sheetData>
  <printOptions horizontalCentered="1"/>
  <pageMargins left="0.7" right="0.7" top="0.7" bottom="0.7" header="0.5" footer="0.5"/>
  <pageSetup fitToHeight="1" fitToWidth="1" horizontalDpi="600" verticalDpi="600" orientation="portrait" scale="62" r:id="rId1"/>
  <headerFooter alignWithMargins="0">
    <oddFooter>&amp;L&amp;D   &amp;T&amp;C&amp;F&amp;R&amp;P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Motion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E. Remde</dc:creator>
  <cp:keywords/>
  <dc:description/>
  <cp:lastModifiedBy>Paul Remde</cp:lastModifiedBy>
  <cp:lastPrinted>2000-02-16T21:51:53Z</cp:lastPrinted>
  <dcterms:created xsi:type="dcterms:W3CDTF">1998-10-21T13:21:16Z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